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3875" windowHeight="1227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D87" i="1" l="1"/>
  <c r="D97" i="1" s="1"/>
  <c r="D91" i="1"/>
  <c r="D96" i="1" s="1"/>
  <c r="E105" i="1" s="1"/>
  <c r="G105" i="1" s="1"/>
  <c r="I105" i="1" s="1"/>
  <c r="D95" i="1"/>
  <c r="C87" i="1"/>
  <c r="C96" i="1" s="1"/>
  <c r="D105" i="1" s="1"/>
  <c r="C91" i="1"/>
  <c r="C95" i="1"/>
  <c r="C139" i="1"/>
  <c r="F103" i="1"/>
  <c r="F102" i="1"/>
  <c r="F104" i="1" s="1"/>
  <c r="D9" i="1"/>
  <c r="D102" i="1" s="1"/>
  <c r="E9" i="1"/>
  <c r="E102" i="1"/>
  <c r="H78" i="1"/>
  <c r="H77" i="1"/>
  <c r="H76" i="1" s="1"/>
  <c r="H74" i="1"/>
  <c r="H73" i="1"/>
  <c r="H72" i="1"/>
  <c r="H71" i="1"/>
  <c r="H69" i="1"/>
  <c r="H67" i="1"/>
  <c r="H66" i="1"/>
  <c r="H65" i="1"/>
  <c r="H64" i="1"/>
  <c r="H63" i="1"/>
  <c r="H61" i="1" s="1"/>
  <c r="H62" i="1"/>
  <c r="H60" i="1"/>
  <c r="H56" i="1"/>
  <c r="H55" i="1"/>
  <c r="H54" i="1"/>
  <c r="H53" i="1" s="1"/>
  <c r="H51" i="1"/>
  <c r="H50" i="1"/>
  <c r="H49" i="1"/>
  <c r="H48" i="1"/>
  <c r="H47" i="1" s="1"/>
  <c r="H42" i="1"/>
  <c r="H41" i="1"/>
  <c r="H40" i="1" s="1"/>
  <c r="H38" i="1"/>
  <c r="H37" i="1"/>
  <c r="H36" i="1"/>
  <c r="H35" i="1"/>
  <c r="H34" i="1"/>
  <c r="H33" i="1"/>
  <c r="H32" i="1" s="1"/>
  <c r="H43" i="1" s="1"/>
  <c r="H27" i="1"/>
  <c r="H26" i="1"/>
  <c r="F73" i="1"/>
  <c r="I73" i="1"/>
  <c r="F72" i="1"/>
  <c r="I72" i="1" s="1"/>
  <c r="F71" i="1"/>
  <c r="I71" i="1"/>
  <c r="F67" i="1"/>
  <c r="I67" i="1"/>
  <c r="F66" i="1"/>
  <c r="I66" i="1" s="1"/>
  <c r="F65" i="1"/>
  <c r="I65" i="1"/>
  <c r="F62" i="1"/>
  <c r="I62" i="1" s="1"/>
  <c r="F63" i="1"/>
  <c r="I63" i="1"/>
  <c r="F55" i="1"/>
  <c r="I55" i="1"/>
  <c r="F54" i="1"/>
  <c r="I54" i="1" s="1"/>
  <c r="I53" i="1" s="1"/>
  <c r="F50" i="1"/>
  <c r="I50" i="1"/>
  <c r="F42" i="1"/>
  <c r="I42" i="1" s="1"/>
  <c r="F41" i="1"/>
  <c r="I41" i="1"/>
  <c r="F26" i="1"/>
  <c r="I26" i="1" s="1"/>
  <c r="I25" i="1" s="1"/>
  <c r="C23" i="1"/>
  <c r="D23" i="1"/>
  <c r="E23" i="1" s="1"/>
  <c r="F23" i="1" s="1"/>
  <c r="G23" i="1" s="1"/>
  <c r="H23" i="1" s="1"/>
  <c r="I23" i="1" s="1"/>
  <c r="J23" i="1" s="1"/>
  <c r="O51" i="1"/>
  <c r="K51" i="1"/>
  <c r="E51" i="1"/>
  <c r="F51" i="1" s="1"/>
  <c r="I51" i="1" s="1"/>
  <c r="D51" i="1"/>
  <c r="F78" i="1"/>
  <c r="I78" i="1"/>
  <c r="F77" i="1"/>
  <c r="I77" i="1" s="1"/>
  <c r="I76" i="1" s="1"/>
  <c r="F69" i="1"/>
  <c r="I69" i="1"/>
  <c r="F64" i="1"/>
  <c r="I64" i="1" s="1"/>
  <c r="F49" i="1"/>
  <c r="I49" i="1"/>
  <c r="F48" i="1"/>
  <c r="I48" i="1" s="1"/>
  <c r="I47" i="1" s="1"/>
  <c r="F46" i="1"/>
  <c r="F105" i="1"/>
  <c r="O74" i="1"/>
  <c r="K74" i="1"/>
  <c r="E74" i="1"/>
  <c r="F74" i="1" s="1"/>
  <c r="I74" i="1" s="1"/>
  <c r="D74" i="1"/>
  <c r="E56" i="1"/>
  <c r="D56" i="1"/>
  <c r="I46" i="1"/>
  <c r="O56" i="1"/>
  <c r="K56" i="1"/>
  <c r="H46" i="1"/>
  <c r="F56" i="1"/>
  <c r="I56" i="1" s="1"/>
  <c r="O38" i="1"/>
  <c r="K38" i="1"/>
  <c r="E38" i="1"/>
  <c r="F38" i="1"/>
  <c r="I38" i="1"/>
  <c r="D38" i="1"/>
  <c r="D27" i="1"/>
  <c r="F37" i="1"/>
  <c r="I37" i="1" s="1"/>
  <c r="F36" i="1"/>
  <c r="I36" i="1"/>
  <c r="F35" i="1"/>
  <c r="I35" i="1" s="1"/>
  <c r="F34" i="1"/>
  <c r="I34" i="1"/>
  <c r="F33" i="1"/>
  <c r="I33" i="1" s="1"/>
  <c r="O27" i="1"/>
  <c r="K27" i="1"/>
  <c r="E27" i="1"/>
  <c r="F27" i="1"/>
  <c r="I27" i="1"/>
  <c r="F60" i="1"/>
  <c r="I60" i="1"/>
  <c r="D18" i="1"/>
  <c r="D103" i="1"/>
  <c r="D130" i="1"/>
  <c r="O60" i="1"/>
  <c r="K60" i="1"/>
  <c r="K62" i="1"/>
  <c r="O62" i="1"/>
  <c r="K63" i="1"/>
  <c r="O63" i="1"/>
  <c r="K64" i="1"/>
  <c r="O64" i="1"/>
  <c r="K65" i="1"/>
  <c r="O65" i="1"/>
  <c r="K66" i="1"/>
  <c r="O66" i="1"/>
  <c r="K67" i="1"/>
  <c r="O67" i="1"/>
  <c r="K69" i="1"/>
  <c r="O69" i="1"/>
  <c r="K71" i="1"/>
  <c r="O71" i="1"/>
  <c r="K72" i="1"/>
  <c r="O72" i="1"/>
  <c r="K73" i="1"/>
  <c r="O73" i="1"/>
  <c r="K77" i="1"/>
  <c r="O77" i="1"/>
  <c r="K78" i="1"/>
  <c r="O78" i="1"/>
  <c r="K46" i="1"/>
  <c r="O46" i="1"/>
  <c r="K48" i="1"/>
  <c r="O48" i="1"/>
  <c r="K49" i="1"/>
  <c r="O49" i="1"/>
  <c r="K50" i="1"/>
  <c r="O50" i="1"/>
  <c r="K54" i="1"/>
  <c r="O54" i="1"/>
  <c r="K55" i="1"/>
  <c r="O55" i="1"/>
  <c r="O33" i="1"/>
  <c r="O34" i="1"/>
  <c r="O35" i="1"/>
  <c r="O36" i="1"/>
  <c r="O37" i="1"/>
  <c r="O41" i="1"/>
  <c r="O42" i="1"/>
  <c r="O26" i="1"/>
  <c r="K33" i="1"/>
  <c r="K34" i="1"/>
  <c r="K35" i="1"/>
  <c r="K36" i="1"/>
  <c r="K37" i="1"/>
  <c r="K41" i="1"/>
  <c r="K42" i="1"/>
  <c r="K26" i="1"/>
  <c r="H25" i="1"/>
  <c r="H70" i="1"/>
  <c r="H68" i="1"/>
  <c r="E18" i="1"/>
  <c r="E103" i="1" s="1"/>
  <c r="G103" i="1" s="1"/>
  <c r="I103" i="1" s="1"/>
  <c r="C97" i="1"/>
  <c r="I40" i="1" l="1"/>
  <c r="I70" i="1"/>
  <c r="I68" i="1" s="1"/>
  <c r="H79" i="1"/>
  <c r="G102" i="1"/>
  <c r="I102" i="1" s="1"/>
  <c r="I45" i="1"/>
  <c r="I58" i="1" s="1"/>
  <c r="I43" i="1"/>
  <c r="H45" i="1"/>
  <c r="H58" i="1" s="1"/>
  <c r="H80" i="1" s="1"/>
  <c r="D104" i="1" s="1"/>
  <c r="I32" i="1"/>
  <c r="I61" i="1"/>
  <c r="I79" i="1" l="1"/>
  <c r="I80" i="1" s="1"/>
  <c r="E104" i="1" s="1"/>
  <c r="G104" i="1" s="1"/>
  <c r="I104" i="1" s="1"/>
  <c r="C109" i="1" s="1"/>
  <c r="C138" i="1" s="1"/>
  <c r="C108" i="1"/>
  <c r="C137" i="1" s="1"/>
</calcChain>
</file>

<file path=xl/sharedStrings.xml><?xml version="1.0" encoding="utf-8"?>
<sst xmlns="http://schemas.openxmlformats.org/spreadsheetml/2006/main" count="524" uniqueCount="158">
  <si>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</si>
  <si>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</si>
  <si>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</si>
  <si>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</si>
  <si>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</si>
  <si>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</si>
  <si>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</si>
  <si>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</si>
  <si>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</si>
  <si>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</si>
  <si>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</si>
  <si>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</si>
  <si>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</si>
  <si>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</si>
  <si>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</si>
  <si>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</si>
  <si>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</si>
  <si>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</si>
  <si>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</si>
  <si>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</si>
  <si>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</si>
  <si>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</si>
  <si>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</si>
  <si>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</si>
  <si>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</si>
  <si>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</si>
  <si>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</si>
  <si>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</si>
  <si>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</si>
  <si>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</si>
  <si>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</si>
  <si>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</si>
  <si>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</si>
  <si>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</si>
  <si>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</si>
  <si>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</si>
  <si>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</si>
  <si>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</si>
  <si>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</si>
  <si>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</si>
  <si>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</si>
  <si>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</si>
  <si>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</si>
  <si>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</si>
  <si>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</si>
  <si>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</si>
  <si>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</si>
  <si>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</si>
  <si>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</si>
  <si>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</si>
  <si>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</si>
  <si>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</si>
  <si>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</si>
  <si>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</si>
  <si>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</si>
  <si>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</si>
  <si>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</si>
  <si>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</si>
  <si>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</si>
  <si>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</si>
  <si>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</si>
  <si>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</si>
  <si>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</si>
  <si>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</si>
  <si>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</si>
  <si>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</si>
  <si>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</si>
  <si>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</si>
  <si>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</si>
  <si>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</si>
  <si>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</si>
  <si>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</si>
  <si>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</si>
  <si>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</si>
  <si>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</si>
  <si>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</si>
  <si>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</si>
  <si>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</si>
  <si>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</si>
  <si>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</si>
  <si>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</si>
  <si>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</si>
  <si>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</si>
  <si>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</si>
  <si>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</si>
  <si>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</si>
  <si>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</si>
  <si>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</si>
  <si>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</si>
  <si>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</si>
  <si>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</si>
  <si>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</si>
  <si>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</si>
  <si>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</si>
  <si>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</si>
  <si>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</si>
  <si>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</si>
  <si>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</si>
  <si>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</si>
  <si>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</si>
  <si>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</si>
  <si>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</si>
  <si>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</si>
  <si>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</si>
  <si>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</si>
  <si>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</si>
  <si>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</si>
  <si>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</si>
  <si>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</si>
  <si>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</si>
  <si>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</si>
  <si>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</si>
  <si>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</si>
  <si>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</si>
  <si>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</si>
  <si>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</si>
  <si>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</si>
  <si>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</si>
  <si>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</si>
  <si>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</si>
  <si>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</si>
  <si>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</si>
  <si>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</si>
  <si>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</si>
  <si>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</si>
  <si>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</si>
  <si>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</si>
  <si>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</si>
  <si>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</si>
  <si>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</si>
  <si>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</si>
  <si>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</si>
  <si>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</si>
  <si>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</si>
  <si>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</si>
  <si>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</si>
  <si>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</si>
  <si>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</si>
  <si>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</si>
  <si>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</si>
  <si>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</si>
  <si>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</si>
  <si>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</si>
  <si>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</si>
  <si>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</si>
  <si>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</si>
  <si>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</si>
  <si>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</si>
  <si>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</si>
  <si>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</si>
  <si>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</si>
  <si>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</si>
  <si>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</si>
  <si>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</si>
  <si>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</si>
  <si>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</si>
  <si>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</si>
  <si>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МУП "Муравленковское предприятие городских электрических сетей" за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</si>
</sst>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"/>
    <numFmt numFmtId="165" formatCode="0.0000"/>
  </numFmts>
  <fonts count="13" x14ac:knownFonts="1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indexed="9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1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</xf>
    <xf numFmtId="9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4" borderId="1" xfId="0" applyFont="1" applyFill="1" applyBorder="1" applyProtection="1"/>
    <xf numFmtId="3" fontId="3" fillId="4" borderId="1" xfId="0" applyNumberFormat="1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4" borderId="1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top" wrapText="1"/>
    </xf>
    <xf numFmtId="0" fontId="4" fillId="4" borderId="3" xfId="0" applyFont="1" applyFill="1" applyBorder="1" applyAlignment="1" applyProtection="1">
      <alignment vertical="top" wrapText="1"/>
    </xf>
    <xf numFmtId="3" fontId="4" fillId="4" borderId="3" xfId="0" applyNumberFormat="1" applyFont="1" applyFill="1" applyBorder="1" applyAlignment="1" applyProtection="1">
      <alignment horizontal="center" vertical="center"/>
    </xf>
    <xf numFmtId="3" fontId="4" fillId="4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3" borderId="1" xfId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3" borderId="1" xfId="1" applyFont="1" applyFill="1" applyBorder="1" applyAlignment="1" applyProtection="1">
      <alignment horizontal="center" vertical="center"/>
    </xf>
    <xf numFmtId="10" fontId="3" fillId="3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top" wrapText="1"/>
    </xf>
    <xf numFmtId="4" fontId="4" fillId="4" borderId="3" xfId="0" applyNumberFormat="1" applyFon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3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4" fillId="4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4" fontId="2" fillId="3" borderId="1" xfId="0" applyNumberFormat="1" applyFont="1" applyFill="1" applyBorder="1" applyAlignment="1" applyProtection="1">
      <alignment horizontal="center" vertical="center"/>
    </xf>
    <xf numFmtId="9" fontId="2" fillId="3" borderId="1" xfId="1" applyFont="1" applyFill="1" applyBorder="1" applyAlignment="1" applyProtection="1">
      <alignment horizontal="center" vertical="center" wrapText="1"/>
    </xf>
    <xf numFmtId="3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5" xfId="0" applyFont="1" applyFill="1" applyBorder="1" applyProtection="1"/>
    <xf numFmtId="4" fontId="2" fillId="3" borderId="5" xfId="0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3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3" borderId="1" xfId="0" applyNumberFormat="1" applyFont="1" applyFill="1" applyBorder="1" applyAlignment="1" applyProtection="1">
      <alignment horizont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9" fontId="2" fillId="2" borderId="2" xfId="1" applyFont="1" applyFill="1" applyBorder="1" applyAlignment="1" applyProtection="1">
      <alignment horizontal="center" vertical="center" wrapText="1"/>
      <protection locked="0"/>
    </xf>
    <xf numFmtId="9" fontId="2" fillId="2" borderId="4" xfId="1" applyFont="1" applyFill="1" applyBorder="1" applyAlignment="1" applyProtection="1">
      <alignment horizontal="center" vertical="center" wrapText="1"/>
      <protection locked="0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9" fontId="2" fillId="0" borderId="5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abSelected="1" zoomScale="75" zoomScaleNormal="90" workbookViewId="0">
      <pane ySplit="2" topLeftCell="A3" activePane="bottomLeft" state="frozen"/>
      <selection activeCell="B1" sqref="B1"/>
      <selection pane="bottomLeft" activeCell="B63" sqref="B63"/>
    </sheetView>
  </sheetViews>
  <sheetFormatPr defaultRowHeight="12.75" outlineLevelRow="1" x14ac:dyDescent="0.2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5" ht="40.5" customHeight="1" thickBot="1" x14ac:dyDescent="0.25">
      <c r="B1" s="101" t="s">
        <v>157</v>
      </c>
      <c r="C1" s="101"/>
      <c r="D1" s="101"/>
      <c r="E1" s="101"/>
    </row>
    <row r="2" spans="2:5" s="9" customFormat="1" ht="40.5" customHeight="1" thickTop="1" x14ac:dyDescent="0.2">
      <c r="B2" s="102" t="s">
        <v>120</v>
      </c>
      <c r="C2" s="102"/>
      <c r="D2" s="102"/>
      <c r="E2" s="102"/>
    </row>
    <row r="3" spans="2:5" ht="19.5" x14ac:dyDescent="0.25">
      <c r="B3" s="10" t="s">
        <v>119</v>
      </c>
    </row>
    <row r="4" spans="2:5" ht="12.75" customHeight="1" x14ac:dyDescent="0.2">
      <c r="B4" s="82" t="s">
        <v>53</v>
      </c>
      <c r="C4" s="84" t="s">
        <v>52</v>
      </c>
      <c r="D4" s="82" t="s">
        <v>0</v>
      </c>
      <c r="E4" s="82"/>
    </row>
    <row r="5" spans="2:5" x14ac:dyDescent="0.2">
      <c r="B5" s="82"/>
      <c r="C5" s="85"/>
      <c r="D5" s="11" t="s">
        <v>36</v>
      </c>
      <c r="E5" s="11" t="s">
        <v>35</v>
      </c>
    </row>
    <row r="6" spans="2:5" x14ac:dyDescent="0.2">
      <c r="B6" s="12">
        <v>1</v>
      </c>
      <c r="C6" s="12">
        <v>2</v>
      </c>
      <c r="D6" s="12">
        <v>3</v>
      </c>
      <c r="E6" s="12">
        <v>4</v>
      </c>
    </row>
    <row r="7" spans="2:5" x14ac:dyDescent="0.2">
      <c r="B7" s="13" t="s">
        <v>60</v>
      </c>
      <c r="C7" s="14" t="s">
        <v>61</v>
      </c>
      <c r="D7" s="1">
        <v>27</v>
      </c>
      <c r="E7" s="1">
        <v>10.47</v>
      </c>
    </row>
    <row r="8" spans="2:5" x14ac:dyDescent="0.2">
      <c r="B8" s="15" t="s">
        <v>62</v>
      </c>
      <c r="C8" s="14" t="s">
        <v>43</v>
      </c>
      <c r="D8" s="1">
        <v>1432</v>
      </c>
      <c r="E8" s="1">
        <v>1453</v>
      </c>
    </row>
    <row r="9" spans="2:5" s="19" customFormat="1" x14ac:dyDescent="0.2">
      <c r="B9" s="16" t="s">
        <v>63</v>
      </c>
      <c r="C9" s="17" t="s">
        <v>2</v>
      </c>
      <c r="D9" s="18">
        <f>IF(D8=0,0,D7/D8)</f>
        <v>1.8854748603351956E-2</v>
      </c>
      <c r="E9" s="18">
        <f>IF(E8=0,0,E7/E8)</f>
        <v>7.2057811424638685E-3</v>
      </c>
    </row>
    <row r="11" spans="2:5" ht="19.5" x14ac:dyDescent="0.25">
      <c r="B11" s="10" t="s">
        <v>64</v>
      </c>
    </row>
    <row r="12" spans="2:5" ht="12.75" customHeight="1" x14ac:dyDescent="0.2">
      <c r="B12" s="82" t="s">
        <v>53</v>
      </c>
      <c r="C12" s="84" t="s">
        <v>52</v>
      </c>
      <c r="D12" s="82" t="s">
        <v>0</v>
      </c>
      <c r="E12" s="82"/>
    </row>
    <row r="13" spans="2:5" x14ac:dyDescent="0.2">
      <c r="B13" s="82"/>
      <c r="C13" s="85"/>
      <c r="D13" s="11" t="s">
        <v>36</v>
      </c>
      <c r="E13" s="11" t="s">
        <v>35</v>
      </c>
    </row>
    <row r="14" spans="2:5" x14ac:dyDescent="0.2">
      <c r="B14" s="12">
        <v>1</v>
      </c>
      <c r="C14" s="12"/>
      <c r="D14" s="12">
        <v>2</v>
      </c>
      <c r="E14" s="12">
        <v>3</v>
      </c>
    </row>
    <row r="15" spans="2:5" x14ac:dyDescent="0.2">
      <c r="B15" s="13" t="s">
        <v>65</v>
      </c>
      <c r="C15" s="14" t="s">
        <v>43</v>
      </c>
      <c r="D15" s="1"/>
      <c r="E15" s="1"/>
    </row>
    <row r="16" spans="2:5" x14ac:dyDescent="0.2">
      <c r="B16" s="13" t="s">
        <v>66</v>
      </c>
      <c r="C16" s="14" t="s">
        <v>43</v>
      </c>
      <c r="D16" s="1"/>
      <c r="E16" s="1"/>
    </row>
    <row r="17" spans="2:15" x14ac:dyDescent="0.2">
      <c r="B17" s="15" t="s">
        <v>67</v>
      </c>
      <c r="C17" s="14" t="s">
        <v>43</v>
      </c>
      <c r="D17" s="1"/>
      <c r="E17" s="1"/>
    </row>
    <row r="18" spans="2:15" x14ac:dyDescent="0.2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0</v>
      </c>
    </row>
    <row r="20" spans="2:15" ht="19.5" x14ac:dyDescent="0.25">
      <c r="B20" s="10" t="s">
        <v>144</v>
      </c>
    </row>
    <row r="21" spans="2:15" s="19" customFormat="1" ht="33" customHeight="1" x14ac:dyDescent="0.2">
      <c r="B21" s="82" t="s">
        <v>53</v>
      </c>
      <c r="C21" s="84" t="s">
        <v>52</v>
      </c>
      <c r="D21" s="82" t="s">
        <v>0</v>
      </c>
      <c r="E21" s="82"/>
      <c r="F21" s="82" t="s">
        <v>37</v>
      </c>
      <c r="G21" s="82" t="s">
        <v>1</v>
      </c>
      <c r="H21" s="84" t="s">
        <v>69</v>
      </c>
      <c r="I21" s="84" t="s">
        <v>68</v>
      </c>
      <c r="J21" s="82" t="s">
        <v>51</v>
      </c>
      <c r="K21" s="82"/>
      <c r="L21" s="82"/>
      <c r="M21" s="82"/>
      <c r="N21" s="82"/>
      <c r="O21" s="82"/>
    </row>
    <row r="22" spans="2:15" s="19" customFormat="1" ht="25.5" x14ac:dyDescent="0.2">
      <c r="B22" s="82"/>
      <c r="C22" s="85"/>
      <c r="D22" s="11" t="s">
        <v>36</v>
      </c>
      <c r="E22" s="11" t="s">
        <v>35</v>
      </c>
      <c r="F22" s="82"/>
      <c r="G22" s="82"/>
      <c r="H22" s="85"/>
      <c r="I22" s="85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 x14ac:dyDescent="0.2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83">
        <f>I23+1</f>
        <v>9</v>
      </c>
      <c r="K23" s="83"/>
      <c r="L23" s="83"/>
      <c r="M23" s="83"/>
      <c r="N23" s="83"/>
      <c r="O23" s="83"/>
    </row>
    <row r="24" spans="2:15" ht="15" x14ac:dyDescent="0.2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 x14ac:dyDescent="0.2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 x14ac:dyDescent="0.2">
      <c r="B26" s="28" t="s">
        <v>3</v>
      </c>
      <c r="C26" s="29" t="s">
        <v>18</v>
      </c>
      <c r="D26" s="2">
        <v>0.45</v>
      </c>
      <c r="E26" s="2">
        <v>0.45</v>
      </c>
      <c r="F26" s="30">
        <f>IF(E26="-","-",IF(D26=E26,1,IF(D26=0,120%,E26/D26)))</f>
        <v>1</v>
      </c>
      <c r="G26" s="29" t="s">
        <v>4</v>
      </c>
      <c r="H26" s="31">
        <f>L26</f>
        <v>2</v>
      </c>
      <c r="I26" s="31">
        <f>IF(F26="-","-",IF(G26="прямая",IF(F26&gt;120%,J26,IF(F26&lt;80%,N26,L26)),IF(F26&lt;80%,J26,IF(F26&gt;120%,N26,L26))))</f>
        <v>2</v>
      </c>
      <c r="J26" s="29">
        <v>1</v>
      </c>
      <c r="K26" s="29" t="str">
        <f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>IF($G26="прямая","гр.4&lt;80%",IF($G26="обратная","гр.4&gt;120%","???"))</f>
        <v>гр.4&lt;80%</v>
      </c>
    </row>
    <row r="27" spans="2:15" ht="38.25" outlineLevel="1" x14ac:dyDescent="0.2">
      <c r="B27" s="28" t="s">
        <v>44</v>
      </c>
      <c r="C27" s="29" t="s">
        <v>43</v>
      </c>
      <c r="D27" s="31">
        <f>SUM(D28:D31)</f>
        <v>17</v>
      </c>
      <c r="E27" s="31">
        <f>SUM(E28:E31)</f>
        <v>17</v>
      </c>
      <c r="F27" s="30">
        <f>IF(E27="-","-",IF(D27=E27,1,IF(D27=0,120%,E27/D27)))</f>
        <v>1</v>
      </c>
      <c r="G27" s="29" t="s">
        <v>4</v>
      </c>
      <c r="H27" s="31">
        <f>L27</f>
        <v>2</v>
      </c>
      <c r="I27" s="31">
        <f>IF(F27="-","-",IF(G27="прямая",IF(F27&gt;120%,J27,IF(F27&lt;80%,N27,L27)),IF(F27&lt;80%,J27,IF(F27&gt;120%,N27,L27))))</f>
        <v>2</v>
      </c>
      <c r="J27" s="29">
        <v>1</v>
      </c>
      <c r="K27" s="29" t="str">
        <f>IF($G27="прямая","гр.4&gt;120%",IF($G27="обратная","гр.4&lt;80%","???"))</f>
        <v>гр.4&gt;120%</v>
      </c>
      <c r="L27" s="29">
        <v>2</v>
      </c>
      <c r="M27" s="29" t="s">
        <v>50</v>
      </c>
      <c r="N27" s="29">
        <v>3</v>
      </c>
      <c r="O27" s="29" t="str">
        <f>IF($G27="прямая","гр.4&lt;80%",IF($G27="обратная","гр.4&gt;120%","???"))</f>
        <v>гр.4&lt;80%</v>
      </c>
    </row>
    <row r="28" spans="2:15" outlineLevel="1" x14ac:dyDescent="0.2">
      <c r="B28" s="28" t="s">
        <v>45</v>
      </c>
      <c r="C28" s="29" t="s">
        <v>43</v>
      </c>
      <c r="D28" s="3">
        <v>3</v>
      </c>
      <c r="E28" s="3">
        <v>3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 x14ac:dyDescent="0.2">
      <c r="B29" s="28" t="s">
        <v>135</v>
      </c>
      <c r="C29" s="29" t="s">
        <v>46</v>
      </c>
      <c r="D29" s="3">
        <v>1</v>
      </c>
      <c r="E29" s="3">
        <v>1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 x14ac:dyDescent="0.2">
      <c r="B30" s="28" t="s">
        <v>47</v>
      </c>
      <c r="C30" s="29" t="s">
        <v>43</v>
      </c>
      <c r="D30" s="3">
        <v>10</v>
      </c>
      <c r="E30" s="3">
        <v>10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 x14ac:dyDescent="0.2">
      <c r="B31" s="28" t="s">
        <v>48</v>
      </c>
      <c r="C31" s="29" t="s">
        <v>43</v>
      </c>
      <c r="D31" s="3">
        <v>3</v>
      </c>
      <c r="E31" s="3">
        <v>3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 x14ac:dyDescent="0.2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 x14ac:dyDescent="0.2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1">IF(E33="-","-",IF(D33=E33,1,IF(D33=0,120%,E33/D33)))</f>
        <v>1</v>
      </c>
      <c r="G33" s="29" t="s">
        <v>4</v>
      </c>
      <c r="H33" s="31">
        <f t="shared" ref="H33:H38" si="2">L33</f>
        <v>2</v>
      </c>
      <c r="I33" s="31">
        <f t="shared" ref="I33:I38" si="3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4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5">IF($G33="прямая","гр.4&lt;80%",IF($G33="обратная","гр.4&gt;120%","???"))</f>
        <v>гр.4&lt;80%</v>
      </c>
    </row>
    <row r="34" spans="2:15" ht="25.5" outlineLevel="1" x14ac:dyDescent="0.2">
      <c r="B34" s="28" t="s">
        <v>7</v>
      </c>
      <c r="C34" s="29" t="s">
        <v>49</v>
      </c>
      <c r="D34" s="3">
        <v>0</v>
      </c>
      <c r="E34" s="3">
        <v>0</v>
      </c>
      <c r="F34" s="30">
        <f t="shared" si="1"/>
        <v>1</v>
      </c>
      <c r="G34" s="29" t="s">
        <v>4</v>
      </c>
      <c r="H34" s="31">
        <f t="shared" si="2"/>
        <v>2</v>
      </c>
      <c r="I34" s="31">
        <f t="shared" si="3"/>
        <v>2</v>
      </c>
      <c r="J34" s="29">
        <v>1</v>
      </c>
      <c r="K34" s="29" t="str">
        <f t="shared" si="4"/>
        <v>гр.4&gt;120%</v>
      </c>
      <c r="L34" s="29">
        <v>2</v>
      </c>
      <c r="M34" s="29" t="s">
        <v>50</v>
      </c>
      <c r="N34" s="29">
        <v>3</v>
      </c>
      <c r="O34" s="29" t="str">
        <f t="shared" si="5"/>
        <v>гр.4&lt;80%</v>
      </c>
    </row>
    <row r="35" spans="2:15" ht="25.5" outlineLevel="1" x14ac:dyDescent="0.2">
      <c r="B35" s="28" t="s">
        <v>8</v>
      </c>
      <c r="C35" s="29" t="s">
        <v>49</v>
      </c>
      <c r="D35" s="3">
        <v>0</v>
      </c>
      <c r="E35" s="3">
        <v>0</v>
      </c>
      <c r="F35" s="30">
        <f t="shared" si="1"/>
        <v>1</v>
      </c>
      <c r="G35" s="29" t="s">
        <v>4</v>
      </c>
      <c r="H35" s="31">
        <f t="shared" si="2"/>
        <v>2</v>
      </c>
      <c r="I35" s="31">
        <f t="shared" si="3"/>
        <v>2</v>
      </c>
      <c r="J35" s="29">
        <v>1</v>
      </c>
      <c r="K35" s="29" t="str">
        <f t="shared" si="4"/>
        <v>гр.4&gt;120%</v>
      </c>
      <c r="L35" s="29">
        <v>2</v>
      </c>
      <c r="M35" s="29" t="s">
        <v>50</v>
      </c>
      <c r="N35" s="29">
        <v>3</v>
      </c>
      <c r="O35" s="29" t="str">
        <f t="shared" si="5"/>
        <v>гр.4&lt;80%</v>
      </c>
    </row>
    <row r="36" spans="2:15" s="19" customFormat="1" ht="38.25" x14ac:dyDescent="0.2">
      <c r="B36" s="25" t="s">
        <v>9</v>
      </c>
      <c r="C36" s="26" t="s">
        <v>49</v>
      </c>
      <c r="D36" s="4">
        <v>1</v>
      </c>
      <c r="E36" s="4">
        <v>1</v>
      </c>
      <c r="F36" s="33">
        <f t="shared" si="1"/>
        <v>1</v>
      </c>
      <c r="G36" s="26" t="s">
        <v>4</v>
      </c>
      <c r="H36" s="27">
        <f t="shared" si="2"/>
        <v>2</v>
      </c>
      <c r="I36" s="27">
        <f t="shared" si="3"/>
        <v>2</v>
      </c>
      <c r="J36" s="26">
        <v>1</v>
      </c>
      <c r="K36" s="26" t="str">
        <f t="shared" si="4"/>
        <v>гр.4&gt;120%</v>
      </c>
      <c r="L36" s="26">
        <v>2</v>
      </c>
      <c r="M36" s="26" t="s">
        <v>50</v>
      </c>
      <c r="N36" s="26">
        <v>3</v>
      </c>
      <c r="O36" s="26" t="str">
        <f t="shared" si="5"/>
        <v>гр.4&lt;80%</v>
      </c>
    </row>
    <row r="37" spans="2:15" s="19" customFormat="1" ht="38.25" x14ac:dyDescent="0.2">
      <c r="B37" s="25" t="s">
        <v>10</v>
      </c>
      <c r="C37" s="26" t="s">
        <v>49</v>
      </c>
      <c r="D37" s="4">
        <v>1</v>
      </c>
      <c r="E37" s="4">
        <v>1</v>
      </c>
      <c r="F37" s="33">
        <f t="shared" si="1"/>
        <v>1</v>
      </c>
      <c r="G37" s="26" t="s">
        <v>4</v>
      </c>
      <c r="H37" s="27">
        <f t="shared" si="2"/>
        <v>2</v>
      </c>
      <c r="I37" s="27">
        <f t="shared" si="3"/>
        <v>2</v>
      </c>
      <c r="J37" s="26">
        <v>1</v>
      </c>
      <c r="K37" s="26" t="str">
        <f t="shared" si="4"/>
        <v>гр.4&gt;120%</v>
      </c>
      <c r="L37" s="26">
        <v>2</v>
      </c>
      <c r="M37" s="26" t="s">
        <v>50</v>
      </c>
      <c r="N37" s="26">
        <v>3</v>
      </c>
      <c r="O37" s="26" t="str">
        <f t="shared" si="5"/>
        <v>гр.4&lt;80%</v>
      </c>
    </row>
    <row r="38" spans="2:15" s="19" customFormat="1" ht="25.5" x14ac:dyDescent="0.2">
      <c r="B38" s="25" t="s">
        <v>11</v>
      </c>
      <c r="C38" s="26" t="s">
        <v>18</v>
      </c>
      <c r="D38" s="34">
        <f>D39</f>
        <v>0.01</v>
      </c>
      <c r="E38" s="34">
        <f>E39</f>
        <v>0.01</v>
      </c>
      <c r="F38" s="33">
        <f t="shared" si="1"/>
        <v>1</v>
      </c>
      <c r="G38" s="35" t="s">
        <v>12</v>
      </c>
      <c r="H38" s="27">
        <f t="shared" si="2"/>
        <v>2</v>
      </c>
      <c r="I38" s="27">
        <f t="shared" si="3"/>
        <v>2</v>
      </c>
      <c r="J38" s="26">
        <v>1</v>
      </c>
      <c r="K38" s="26" t="str">
        <f t="shared" si="4"/>
        <v>гр.4&lt;80%</v>
      </c>
      <c r="L38" s="26">
        <v>2</v>
      </c>
      <c r="M38" s="26" t="s">
        <v>50</v>
      </c>
      <c r="N38" s="26">
        <v>3</v>
      </c>
      <c r="O38" s="26" t="str">
        <f t="shared" si="5"/>
        <v>гр.4&gt;120%</v>
      </c>
    </row>
    <row r="39" spans="2:15" ht="38.25" outlineLevel="1" x14ac:dyDescent="0.2">
      <c r="B39" s="28" t="s">
        <v>13</v>
      </c>
      <c r="C39" s="29" t="s">
        <v>18</v>
      </c>
      <c r="D39" s="2">
        <v>0.01</v>
      </c>
      <c r="E39" s="2">
        <v>0.01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 x14ac:dyDescent="0.2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 x14ac:dyDescent="0.2">
      <c r="B41" s="28" t="s">
        <v>15</v>
      </c>
      <c r="C41" s="29" t="s">
        <v>18</v>
      </c>
      <c r="D41" s="2">
        <v>0.05</v>
      </c>
      <c r="E41" s="2">
        <v>0.05</v>
      </c>
      <c r="F41" s="30">
        <f>IF(E41="-","-",IF(D41=E41,1,IF(D41=0,120%,E41/D41)))</f>
        <v>1</v>
      </c>
      <c r="G41" s="29" t="s">
        <v>12</v>
      </c>
      <c r="H41" s="31">
        <f>L41</f>
        <v>2</v>
      </c>
      <c r="I41" s="31">
        <f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 x14ac:dyDescent="0.2">
      <c r="B42" s="28" t="s">
        <v>16</v>
      </c>
      <c r="C42" s="29" t="s">
        <v>18</v>
      </c>
      <c r="D42" s="2">
        <v>0</v>
      </c>
      <c r="E42" s="2">
        <v>0</v>
      </c>
      <c r="F42" s="30">
        <f>IF(E42="-","-",IF(D42=E42,1,IF(D42=0,120%,E42/D42)))</f>
        <v>1</v>
      </c>
      <c r="G42" s="29" t="s">
        <v>12</v>
      </c>
      <c r="H42" s="31">
        <f>L42</f>
        <v>2</v>
      </c>
      <c r="I42" s="31">
        <f>IF(F42="-","-",IF(G42="прямая",IF(F42&gt;120%,J42,IF(F42&lt;80%,N42,L42)),IF(F42&lt;80%,J42,IF(F42&gt;120%,N42,L42))))</f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 x14ac:dyDescent="0.2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 x14ac:dyDescent="0.2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 x14ac:dyDescent="0.2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 x14ac:dyDescent="0.2">
      <c r="B46" s="28" t="s">
        <v>108</v>
      </c>
      <c r="C46" s="29" t="s">
        <v>54</v>
      </c>
      <c r="D46" s="3">
        <v>30</v>
      </c>
      <c r="E46" s="3">
        <v>30</v>
      </c>
      <c r="F46" s="30">
        <f>IF(E46="-","-",IF(D46=E46,1,IF(D46=0,120%,E46/D46)))</f>
        <v>1</v>
      </c>
      <c r="G46" s="29" t="s">
        <v>12</v>
      </c>
      <c r="H46" s="31">
        <f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6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7">IF($G46="прямая","гр.4&lt;80%",IF($G46="обратная","гр.4&gt;120%","???"))</f>
        <v>гр.4&gt;120%</v>
      </c>
    </row>
    <row r="47" spans="2:15" ht="25.5" outlineLevel="1" x14ac:dyDescent="0.2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 x14ac:dyDescent="0.2">
      <c r="B48" s="28" t="s">
        <v>136</v>
      </c>
      <c r="C48" s="29" t="s">
        <v>54</v>
      </c>
      <c r="D48" s="3">
        <v>20</v>
      </c>
      <c r="E48" s="3">
        <v>20</v>
      </c>
      <c r="F48" s="30">
        <f>IF(E48="-","-",IF(D48=E48,1,IF(D48=0,120%,E48/D48)))</f>
        <v>1</v>
      </c>
      <c r="G48" s="29" t="s">
        <v>12</v>
      </c>
      <c r="H48" s="31">
        <f>L48</f>
        <v>0.5</v>
      </c>
      <c r="I48" s="31">
        <f>IF(F48="-","-",IF(G48="прямая",IF(F48&gt;120%,J48,IF(F48&lt;80%,N48,L48)),IF(F48&lt;80%,J48,IF(F48&gt;120%,N48,L48))))</f>
        <v>0.5</v>
      </c>
      <c r="J48" s="41">
        <v>0.25</v>
      </c>
      <c r="K48" s="29" t="str">
        <f t="shared" si="6"/>
        <v>гр.4&lt;80%</v>
      </c>
      <c r="L48" s="41">
        <v>0.5</v>
      </c>
      <c r="M48" s="29" t="s">
        <v>50</v>
      </c>
      <c r="N48" s="41">
        <v>0.75</v>
      </c>
      <c r="O48" s="29" t="str">
        <f t="shared" si="7"/>
        <v>гр.4&gt;120%</v>
      </c>
    </row>
    <row r="49" spans="2:15" outlineLevel="1" x14ac:dyDescent="0.2">
      <c r="B49" s="28" t="s">
        <v>137</v>
      </c>
      <c r="C49" s="29" t="s">
        <v>54</v>
      </c>
      <c r="D49" s="3">
        <v>20</v>
      </c>
      <c r="E49" s="3">
        <v>20</v>
      </c>
      <c r="F49" s="30">
        <f>IF(E49="-","-",IF(D49=E49,1,IF(D49=0,120%,E49/D49)))</f>
        <v>1</v>
      </c>
      <c r="G49" s="29" t="s">
        <v>12</v>
      </c>
      <c r="H49" s="31">
        <f>L49</f>
        <v>0.5</v>
      </c>
      <c r="I49" s="31">
        <f>IF(F49="-","-",IF(G49="прямая",IF(F49&gt;120%,J49,IF(F49&lt;80%,N49,L49)),IF(F49&lt;80%,J49,IF(F49&gt;120%,N49,L49))))</f>
        <v>0.5</v>
      </c>
      <c r="J49" s="41">
        <v>0.25</v>
      </c>
      <c r="K49" s="29" t="str">
        <f t="shared" si="6"/>
        <v>гр.4&lt;80%</v>
      </c>
      <c r="L49" s="41">
        <v>0.5</v>
      </c>
      <c r="M49" s="29" t="s">
        <v>50</v>
      </c>
      <c r="N49" s="41">
        <v>0.75</v>
      </c>
      <c r="O49" s="29" t="str">
        <f t="shared" si="7"/>
        <v>гр.4&gt;120%</v>
      </c>
    </row>
    <row r="50" spans="2:15" ht="51" outlineLevel="1" x14ac:dyDescent="0.2">
      <c r="B50" s="28" t="s">
        <v>110</v>
      </c>
      <c r="C50" s="29" t="s">
        <v>18</v>
      </c>
      <c r="D50" s="2">
        <v>0</v>
      </c>
      <c r="E50" s="2">
        <v>0</v>
      </c>
      <c r="F50" s="30">
        <f>IF(E50="-","-",IF(D50=E50,1,IF(D50=0,120%,E50/D50)))</f>
        <v>1</v>
      </c>
      <c r="G50" s="29" t="s">
        <v>12</v>
      </c>
      <c r="H50" s="31">
        <f>L50</f>
        <v>0.5</v>
      </c>
      <c r="I50" s="31">
        <f>IF(F50="-","-",IF(G50="прямая",IF(F50&gt;120%,J50,IF(F50&lt;80%,N50,L50)),IF(F50&lt;80%,J50,IF(F50&gt;120%,N50,L50))))</f>
        <v>0.5</v>
      </c>
      <c r="J50" s="41">
        <v>0.25</v>
      </c>
      <c r="K50" s="29" t="str">
        <f t="shared" si="6"/>
        <v>гр.4&lt;80%</v>
      </c>
      <c r="L50" s="41">
        <v>0.5</v>
      </c>
      <c r="M50" s="29" t="s">
        <v>50</v>
      </c>
      <c r="N50" s="41">
        <v>0.75</v>
      </c>
      <c r="O50" s="29" t="str">
        <f t="shared" si="7"/>
        <v>гр.4&gt;120%</v>
      </c>
    </row>
    <row r="51" spans="2:15" s="19" customFormat="1" ht="25.5" x14ac:dyDescent="0.2">
      <c r="B51" s="39" t="s">
        <v>111</v>
      </c>
      <c r="C51" s="35" t="s">
        <v>2</v>
      </c>
      <c r="D51" s="34">
        <f>D52</f>
        <v>0.01</v>
      </c>
      <c r="E51" s="34">
        <f>E52</f>
        <v>0.01</v>
      </c>
      <c r="F51" s="33">
        <f>IF(E51="-","-",IF(D51=E51,1,IF(D51=0,120%,E51/D51)))</f>
        <v>1</v>
      </c>
      <c r="G51" s="35" t="s">
        <v>12</v>
      </c>
      <c r="H51" s="27">
        <f>L51</f>
        <v>0.5</v>
      </c>
      <c r="I51" s="27">
        <f>IF(F51="-","-",IF(G51="прямая",IF(F51&gt;120%,J51,IF(F51&lt;80%,N51,L51)),IF(F51&lt;80%,J51,IF(F51&gt;120%,N51,L51))))</f>
        <v>0.5</v>
      </c>
      <c r="J51" s="40">
        <v>0.25</v>
      </c>
      <c r="K51" s="35" t="str">
        <f t="shared" si="6"/>
        <v>гр.4&lt;80%</v>
      </c>
      <c r="L51" s="40">
        <v>0.5</v>
      </c>
      <c r="M51" s="35" t="s">
        <v>50</v>
      </c>
      <c r="N51" s="40">
        <v>0.75</v>
      </c>
      <c r="O51" s="35" t="str">
        <f t="shared" si="7"/>
        <v>гр.4&gt;120%</v>
      </c>
    </row>
    <row r="52" spans="2:15" ht="25.5" outlineLevel="1" x14ac:dyDescent="0.2">
      <c r="B52" s="28" t="s">
        <v>112</v>
      </c>
      <c r="C52" s="29" t="s">
        <v>18</v>
      </c>
      <c r="D52" s="2">
        <v>0.01</v>
      </c>
      <c r="E52" s="2">
        <v>0.01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 x14ac:dyDescent="0.2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 x14ac:dyDescent="0.2">
      <c r="B54" s="28" t="s">
        <v>114</v>
      </c>
      <c r="C54" s="29" t="s">
        <v>49</v>
      </c>
      <c r="D54" s="3">
        <v>1</v>
      </c>
      <c r="E54" s="3">
        <v>1</v>
      </c>
      <c r="F54" s="30">
        <f>IF(E54="-","-",IF(D54=E54,1,IF(D54=0,120%,E54/D54)))</f>
        <v>1</v>
      </c>
      <c r="G54" s="29" t="s">
        <v>4</v>
      </c>
      <c r="H54" s="31">
        <f>L54</f>
        <v>0.5</v>
      </c>
      <c r="I54" s="31">
        <f>IF(F54="-","-",IF(G54="прямая",IF(F54&gt;120%,J54,IF(F54&lt;80%,N54,L54)),IF(F54&lt;80%,J54,IF(F54&gt;120%,N54,L54))))</f>
        <v>0.5</v>
      </c>
      <c r="J54" s="41">
        <v>0.25</v>
      </c>
      <c r="K54" s="29" t="str">
        <f t="shared" si="6"/>
        <v>гр.4&gt;120%</v>
      </c>
      <c r="L54" s="41">
        <v>0.5</v>
      </c>
      <c r="M54" s="29" t="s">
        <v>50</v>
      </c>
      <c r="N54" s="41">
        <v>0.75</v>
      </c>
      <c r="O54" s="29" t="str">
        <f t="shared" si="7"/>
        <v>гр.4&lt;80%</v>
      </c>
    </row>
    <row r="55" spans="2:15" ht="51" outlineLevel="1" x14ac:dyDescent="0.2">
      <c r="B55" s="28" t="s">
        <v>115</v>
      </c>
      <c r="C55" s="29" t="s">
        <v>18</v>
      </c>
      <c r="D55" s="2">
        <v>5.0000000000000001E-3</v>
      </c>
      <c r="E55" s="2">
        <v>5.0000000000000001E-3</v>
      </c>
      <c r="F55" s="43">
        <f>IF(E55="-","-",IF(D55=E55,1,IF(D55=0,120%,E55/D55)))</f>
        <v>1</v>
      </c>
      <c r="G55" s="29" t="s">
        <v>12</v>
      </c>
      <c r="H55" s="31">
        <f>L55</f>
        <v>0.5</v>
      </c>
      <c r="I55" s="31">
        <f>IF(F55="-","-",IF(G55="прямая",IF(F55&gt;120%,J55,IF(F55&lt;80%,N55,L55)),IF(F55&lt;80%,J55,IF(F55&gt;120%,N55,L55))))</f>
        <v>0.5</v>
      </c>
      <c r="J55" s="41">
        <v>0.25</v>
      </c>
      <c r="K55" s="29" t="str">
        <f t="shared" si="6"/>
        <v>гр.4&lt;80%</v>
      </c>
      <c r="L55" s="41">
        <v>0.5</v>
      </c>
      <c r="M55" s="29" t="s">
        <v>50</v>
      </c>
      <c r="N55" s="41">
        <v>0.75</v>
      </c>
      <c r="O55" s="29" t="str">
        <f t="shared" si="7"/>
        <v>гр.4&gt;120%</v>
      </c>
    </row>
    <row r="56" spans="2:15" s="19" customFormat="1" ht="25.5" x14ac:dyDescent="0.2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>IF(E56="-","-",IF(D56=E56,1,IF(D56=0,120%,E56/D56)))</f>
        <v>1</v>
      </c>
      <c r="G56" s="35" t="s">
        <v>12</v>
      </c>
      <c r="H56" s="27">
        <f>L56</f>
        <v>0.2</v>
      </c>
      <c r="I56" s="27">
        <f>IF(F56="-","-",IF(G56="прямая",IF(F56&gt;120%,J56,IF(F56&lt;80%,N56,L56)),IF(F56&lt;80%,J56,IF(F56&gt;120%,N56,L56))))</f>
        <v>0.2</v>
      </c>
      <c r="J56" s="44">
        <v>0.1</v>
      </c>
      <c r="K56" s="26" t="str">
        <f t="shared" si="6"/>
        <v>гр.4&lt;80%</v>
      </c>
      <c r="L56" s="44">
        <v>0.2</v>
      </c>
      <c r="M56" s="26" t="s">
        <v>50</v>
      </c>
      <c r="N56" s="44">
        <v>0.3</v>
      </c>
      <c r="O56" s="26" t="str">
        <f t="shared" si="7"/>
        <v>гр.4&gt;120%</v>
      </c>
    </row>
    <row r="57" spans="2:15" ht="38.25" outlineLevel="1" x14ac:dyDescent="0.2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 x14ac:dyDescent="0.2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 x14ac:dyDescent="0.2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 x14ac:dyDescent="0.2">
      <c r="B60" s="25" t="s">
        <v>19</v>
      </c>
      <c r="C60" s="26" t="s">
        <v>49</v>
      </c>
      <c r="D60" s="4">
        <v>1</v>
      </c>
      <c r="E60" s="4">
        <v>1</v>
      </c>
      <c r="F60" s="33">
        <f>IF(E60="-","-",IF(D60=E60,1,IF(D60=0,120%,E60/D60)))</f>
        <v>1</v>
      </c>
      <c r="G60" s="26" t="s">
        <v>4</v>
      </c>
      <c r="H60" s="27">
        <f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6"/>
        <v>гр.4&gt;120%</v>
      </c>
      <c r="L60" s="26">
        <v>2</v>
      </c>
      <c r="M60" s="26" t="s">
        <v>50</v>
      </c>
      <c r="N60" s="26">
        <v>3</v>
      </c>
      <c r="O60" s="26" t="str">
        <f t="shared" si="7"/>
        <v>гр.4&lt;80%</v>
      </c>
    </row>
    <row r="61" spans="2:15" s="19" customFormat="1" x14ac:dyDescent="0.2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2.1666666666666665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 x14ac:dyDescent="0.2">
      <c r="B62" s="28" t="s">
        <v>21</v>
      </c>
      <c r="C62" s="29" t="s">
        <v>18</v>
      </c>
      <c r="D62" s="2">
        <v>0.01</v>
      </c>
      <c r="E62" s="2">
        <v>0</v>
      </c>
      <c r="F62" s="30">
        <f t="shared" ref="F62:F67" si="8">IF(E62="-","-",IF(D62=E62,1,IF(D62=0,120%,E62/D62)))</f>
        <v>0</v>
      </c>
      <c r="G62" s="29" t="s">
        <v>12</v>
      </c>
      <c r="H62" s="31">
        <f t="shared" ref="H62:H67" si="9">L62</f>
        <v>2</v>
      </c>
      <c r="I62" s="31">
        <f t="shared" ref="I62:I67" si="10">IF(F62="-","-",IF(G62="прямая",IF(F62&gt;120%,J62,IF(F62&lt;80%,N62,L62)),IF(F62&lt;80%,J62,IF(F62&gt;120%,N62,L62))))</f>
        <v>1</v>
      </c>
      <c r="J62" s="29">
        <v>1</v>
      </c>
      <c r="K62" s="29" t="str">
        <f t="shared" si="6"/>
        <v>гр.4&lt;80%</v>
      </c>
      <c r="L62" s="29">
        <v>2</v>
      </c>
      <c r="M62" s="29" t="s">
        <v>50</v>
      </c>
      <c r="N62" s="29">
        <v>3</v>
      </c>
      <c r="O62" s="29" t="str">
        <f t="shared" si="7"/>
        <v>гр.4&gt;120%</v>
      </c>
    </row>
    <row r="63" spans="2:15" ht="38.25" outlineLevel="1" x14ac:dyDescent="0.2">
      <c r="B63" s="28" t="s">
        <v>22</v>
      </c>
      <c r="C63" s="29" t="s">
        <v>18</v>
      </c>
      <c r="D63" s="2">
        <v>0.01</v>
      </c>
      <c r="E63" s="2">
        <v>0</v>
      </c>
      <c r="F63" s="30">
        <f t="shared" si="8"/>
        <v>0</v>
      </c>
      <c r="G63" s="29" t="s">
        <v>4</v>
      </c>
      <c r="H63" s="31">
        <f t="shared" si="9"/>
        <v>2</v>
      </c>
      <c r="I63" s="31">
        <f t="shared" si="10"/>
        <v>3</v>
      </c>
      <c r="J63" s="29">
        <v>1</v>
      </c>
      <c r="K63" s="29" t="str">
        <f t="shared" si="6"/>
        <v>гр.4&gt;120%</v>
      </c>
      <c r="L63" s="29">
        <v>2</v>
      </c>
      <c r="M63" s="29" t="s">
        <v>50</v>
      </c>
      <c r="N63" s="29">
        <v>3</v>
      </c>
      <c r="O63" s="29" t="str">
        <f t="shared" si="7"/>
        <v>гр.4&lt;80%</v>
      </c>
    </row>
    <row r="64" spans="2:15" ht="51" outlineLevel="1" x14ac:dyDescent="0.2">
      <c r="B64" s="28" t="s">
        <v>23</v>
      </c>
      <c r="C64" s="29" t="s">
        <v>18</v>
      </c>
      <c r="D64" s="2">
        <v>0</v>
      </c>
      <c r="E64" s="2">
        <v>0</v>
      </c>
      <c r="F64" s="30">
        <f t="shared" si="8"/>
        <v>1</v>
      </c>
      <c r="G64" s="29" t="s">
        <v>12</v>
      </c>
      <c r="H64" s="31">
        <f t="shared" si="9"/>
        <v>2</v>
      </c>
      <c r="I64" s="31">
        <f t="shared" si="10"/>
        <v>2</v>
      </c>
      <c r="J64" s="29">
        <v>1</v>
      </c>
      <c r="K64" s="29" t="str">
        <f t="shared" si="6"/>
        <v>гр.4&lt;80%</v>
      </c>
      <c r="L64" s="29">
        <v>2</v>
      </c>
      <c r="M64" s="29" t="s">
        <v>50</v>
      </c>
      <c r="N64" s="29">
        <v>3</v>
      </c>
      <c r="O64" s="29" t="str">
        <f t="shared" si="7"/>
        <v>гр.4&gt;120%</v>
      </c>
    </row>
    <row r="65" spans="2:15" ht="51" outlineLevel="1" x14ac:dyDescent="0.2">
      <c r="B65" s="28" t="s">
        <v>24</v>
      </c>
      <c r="C65" s="29" t="s">
        <v>18</v>
      </c>
      <c r="D65" s="2">
        <v>0</v>
      </c>
      <c r="E65" s="2">
        <v>0</v>
      </c>
      <c r="F65" s="30">
        <f t="shared" si="8"/>
        <v>1</v>
      </c>
      <c r="G65" s="29" t="s">
        <v>12</v>
      </c>
      <c r="H65" s="31">
        <f t="shared" si="9"/>
        <v>2</v>
      </c>
      <c r="I65" s="31">
        <f t="shared" si="10"/>
        <v>2</v>
      </c>
      <c r="J65" s="29">
        <v>1</v>
      </c>
      <c r="K65" s="29" t="str">
        <f t="shared" si="6"/>
        <v>гр.4&lt;80%</v>
      </c>
      <c r="L65" s="29">
        <v>2</v>
      </c>
      <c r="M65" s="29" t="s">
        <v>50</v>
      </c>
      <c r="N65" s="29">
        <v>3</v>
      </c>
      <c r="O65" s="29" t="str">
        <f t="shared" si="7"/>
        <v>гр.4&gt;120%</v>
      </c>
    </row>
    <row r="66" spans="2:15" ht="38.25" outlineLevel="1" x14ac:dyDescent="0.2">
      <c r="B66" s="28" t="s">
        <v>25</v>
      </c>
      <c r="C66" s="29" t="s">
        <v>18</v>
      </c>
      <c r="D66" s="2">
        <v>1E-3</v>
      </c>
      <c r="E66" s="2">
        <v>0</v>
      </c>
      <c r="F66" s="30">
        <f t="shared" si="8"/>
        <v>0</v>
      </c>
      <c r="G66" s="29" t="s">
        <v>4</v>
      </c>
      <c r="H66" s="31">
        <f t="shared" si="9"/>
        <v>2</v>
      </c>
      <c r="I66" s="31">
        <f t="shared" si="10"/>
        <v>3</v>
      </c>
      <c r="J66" s="29">
        <v>1</v>
      </c>
      <c r="K66" s="29" t="str">
        <f t="shared" si="6"/>
        <v>гр.4&gt;120%</v>
      </c>
      <c r="L66" s="29">
        <v>2</v>
      </c>
      <c r="M66" s="29" t="s">
        <v>50</v>
      </c>
      <c r="N66" s="29">
        <v>3</v>
      </c>
      <c r="O66" s="29" t="str">
        <f t="shared" si="7"/>
        <v>гр.4&lt;80%</v>
      </c>
    </row>
    <row r="67" spans="2:15" ht="25.5" outlineLevel="1" x14ac:dyDescent="0.2">
      <c r="B67" s="28" t="s">
        <v>55</v>
      </c>
      <c r="C67" s="29" t="s">
        <v>43</v>
      </c>
      <c r="D67" s="3">
        <v>1</v>
      </c>
      <c r="E67" s="3">
        <v>1</v>
      </c>
      <c r="F67" s="30">
        <f t="shared" si="8"/>
        <v>1</v>
      </c>
      <c r="G67" s="29" t="s">
        <v>4</v>
      </c>
      <c r="H67" s="31">
        <f t="shared" si="9"/>
        <v>2</v>
      </c>
      <c r="I67" s="31">
        <f t="shared" si="10"/>
        <v>2</v>
      </c>
      <c r="J67" s="29">
        <v>1</v>
      </c>
      <c r="K67" s="29" t="str">
        <f t="shared" si="6"/>
        <v>гр.4&gt;120%</v>
      </c>
      <c r="L67" s="29">
        <v>2</v>
      </c>
      <c r="M67" s="29" t="s">
        <v>50</v>
      </c>
      <c r="N67" s="29">
        <v>3</v>
      </c>
      <c r="O67" s="29" t="str">
        <f t="shared" si="7"/>
        <v>гр.4&lt;80%</v>
      </c>
    </row>
    <row r="68" spans="2:15" s="19" customFormat="1" x14ac:dyDescent="0.2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 x14ac:dyDescent="0.2">
      <c r="B69" s="28" t="s">
        <v>56</v>
      </c>
      <c r="C69" s="29" t="s">
        <v>54</v>
      </c>
      <c r="D69" s="3">
        <v>10</v>
      </c>
      <c r="E69" s="3">
        <v>10</v>
      </c>
      <c r="F69" s="30">
        <f>IF(E69="-","-",IF(D69=E69,1,IF(D69=0,120%,E69/D69)))</f>
        <v>1</v>
      </c>
      <c r="G69" s="29" t="s">
        <v>12</v>
      </c>
      <c r="H69" s="31">
        <f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6"/>
        <v>гр.4&lt;80%</v>
      </c>
      <c r="L69" s="29">
        <v>2</v>
      </c>
      <c r="M69" s="29" t="s">
        <v>50</v>
      </c>
      <c r="N69" s="29">
        <v>3</v>
      </c>
      <c r="O69" s="29" t="str">
        <f t="shared" si="7"/>
        <v>гр.4&gt;120%</v>
      </c>
    </row>
    <row r="70" spans="2:15" ht="25.5" outlineLevel="1" x14ac:dyDescent="0.2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 x14ac:dyDescent="0.2">
      <c r="B71" s="28" t="s">
        <v>138</v>
      </c>
      <c r="C71" s="29" t="s">
        <v>57</v>
      </c>
      <c r="D71" s="3">
        <v>82</v>
      </c>
      <c r="E71" s="3">
        <v>85</v>
      </c>
      <c r="F71" s="30">
        <f>IF(E71="-","-",IF(D71=E71,1,IF(D71=0,120%,E71/D71)))</f>
        <v>1.0365853658536586</v>
      </c>
      <c r="G71" s="29" t="s">
        <v>4</v>
      </c>
      <c r="H71" s="31">
        <f>L71</f>
        <v>2</v>
      </c>
      <c r="I71" s="31">
        <f>IF(F71="-","-",IF(G71="прямая",IF(F71&gt;120%,J71,IF(F71&lt;80%,N71,L71)),IF(F71&lt;80%,J71,IF(F71&gt;120%,N71,L71))))</f>
        <v>2</v>
      </c>
      <c r="J71" s="29">
        <v>1</v>
      </c>
      <c r="K71" s="29" t="str">
        <f t="shared" si="6"/>
        <v>гр.4&gt;120%</v>
      </c>
      <c r="L71" s="29">
        <v>2</v>
      </c>
      <c r="M71" s="29" t="s">
        <v>50</v>
      </c>
      <c r="N71" s="29">
        <v>3</v>
      </c>
      <c r="O71" s="29" t="str">
        <f t="shared" si="7"/>
        <v>гр.4&lt;80%</v>
      </c>
    </row>
    <row r="72" spans="2:15" outlineLevel="1" x14ac:dyDescent="0.2">
      <c r="B72" s="28" t="s">
        <v>139</v>
      </c>
      <c r="C72" s="29" t="s">
        <v>57</v>
      </c>
      <c r="D72" s="3"/>
      <c r="E72" s="3"/>
      <c r="F72" s="30">
        <f>IF(E72="-","-",IF(D72=E72,1,IF(D72=0,120%,E72/D72)))</f>
        <v>1</v>
      </c>
      <c r="G72" s="29" t="s">
        <v>4</v>
      </c>
      <c r="H72" s="31">
        <f>L72</f>
        <v>2</v>
      </c>
      <c r="I72" s="31">
        <f>IF(F72="-","-",IF(G72="прямая",IF(F72&gt;120%,J72,IF(F72&lt;80%,N72,L72)),IF(F72&lt;80%,J72,IF(F72&gt;120%,N72,L72))))</f>
        <v>2</v>
      </c>
      <c r="J72" s="29">
        <v>1</v>
      </c>
      <c r="K72" s="29" t="str">
        <f t="shared" si="6"/>
        <v>гр.4&gt;120%</v>
      </c>
      <c r="L72" s="29">
        <v>2</v>
      </c>
      <c r="M72" s="29" t="s">
        <v>50</v>
      </c>
      <c r="N72" s="29">
        <v>3</v>
      </c>
      <c r="O72" s="29" t="str">
        <f t="shared" si="7"/>
        <v>гр.4&lt;80%</v>
      </c>
    </row>
    <row r="73" spans="2:15" outlineLevel="1" x14ac:dyDescent="0.2">
      <c r="B73" s="15" t="s">
        <v>140</v>
      </c>
      <c r="C73" s="29" t="s">
        <v>57</v>
      </c>
      <c r="D73" s="3"/>
      <c r="E73" s="3"/>
      <c r="F73" s="30">
        <f>IF(E73="-","-",IF(D73=E73,1,IF(D73=0,120%,E73/D73)))</f>
        <v>1</v>
      </c>
      <c r="G73" s="29" t="s">
        <v>4</v>
      </c>
      <c r="H73" s="31">
        <f>L73</f>
        <v>2</v>
      </c>
      <c r="I73" s="31">
        <f>IF(F73="-","-",IF(G73="прямая",IF(F73&gt;120%,J73,IF(F73&lt;80%,N73,L73)),IF(F73&lt;80%,J73,IF(F73&gt;120%,N73,L73))))</f>
        <v>2</v>
      </c>
      <c r="J73" s="29">
        <v>1</v>
      </c>
      <c r="K73" s="29" t="str">
        <f t="shared" si="6"/>
        <v>гр.4&gt;120%</v>
      </c>
      <c r="L73" s="29">
        <v>2</v>
      </c>
      <c r="M73" s="29" t="s">
        <v>50</v>
      </c>
      <c r="N73" s="29">
        <v>3</v>
      </c>
      <c r="O73" s="29" t="str">
        <f t="shared" si="7"/>
        <v>гр.4&lt;80%</v>
      </c>
    </row>
    <row r="74" spans="2:15" s="19" customFormat="1" x14ac:dyDescent="0.2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>IF(E74="-","-",IF(D74=E74,1,IF(D74=0,120%,E74/D74)))</f>
        <v>1</v>
      </c>
      <c r="G74" s="35" t="s">
        <v>12</v>
      </c>
      <c r="H74" s="27">
        <f>L74</f>
        <v>2</v>
      </c>
      <c r="I74" s="27">
        <f>IF(F74="-","-",IF(G74="прямая",IF(F74&gt;120%,J74,IF(F74&lt;80%,N74,L74)),IF(F74&lt;80%,J74,IF(F74&gt;120%,N74,L74))))</f>
        <v>2</v>
      </c>
      <c r="J74" s="29">
        <v>1</v>
      </c>
      <c r="K74" s="29" t="str">
        <f t="shared" si="6"/>
        <v>гр.4&lt;80%</v>
      </c>
      <c r="L74" s="29">
        <v>2</v>
      </c>
      <c r="M74" s="29" t="s">
        <v>50</v>
      </c>
      <c r="N74" s="29">
        <v>3</v>
      </c>
      <c r="O74" s="29" t="str">
        <f t="shared" si="7"/>
        <v>гр.4&gt;120%</v>
      </c>
    </row>
    <row r="75" spans="2:15" ht="25.5" outlineLevel="1" x14ac:dyDescent="0.2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 x14ac:dyDescent="0.2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 x14ac:dyDescent="0.2">
      <c r="B77" s="28" t="s">
        <v>58</v>
      </c>
      <c r="C77" s="29" t="s">
        <v>141</v>
      </c>
      <c r="D77" s="3">
        <v>6</v>
      </c>
      <c r="E77" s="3">
        <v>6</v>
      </c>
      <c r="F77" s="30">
        <f>IF(E77="-","-",IF(D77=E77,1,IF(D77=0,120%,E77/D77)))</f>
        <v>1</v>
      </c>
      <c r="G77" s="29" t="s">
        <v>12</v>
      </c>
      <c r="H77" s="31">
        <f>L77</f>
        <v>2</v>
      </c>
      <c r="I77" s="31">
        <f>IF(F77="-","-",IF(G77="прямая",IF(F77&gt;120%,J77,IF(F77&lt;80%,N77,L77)),IF(F77&lt;80%,J77,IF(F77&gt;120%,N77,L77))))</f>
        <v>2</v>
      </c>
      <c r="J77" s="29">
        <v>1</v>
      </c>
      <c r="K77" s="29" t="str">
        <f t="shared" si="6"/>
        <v>гр.4&lt;80%</v>
      </c>
      <c r="L77" s="29">
        <v>2</v>
      </c>
      <c r="M77" s="29" t="s">
        <v>50</v>
      </c>
      <c r="N77" s="29">
        <v>3</v>
      </c>
      <c r="O77" s="29" t="str">
        <f t="shared" si="7"/>
        <v>гр.4&gt;120%</v>
      </c>
    </row>
    <row r="78" spans="2:15" ht="51" outlineLevel="1" x14ac:dyDescent="0.2">
      <c r="B78" s="28" t="s">
        <v>59</v>
      </c>
      <c r="C78" s="29" t="s">
        <v>18</v>
      </c>
      <c r="D78" s="2">
        <v>0</v>
      </c>
      <c r="E78" s="2">
        <v>0</v>
      </c>
      <c r="F78" s="30">
        <f>IF(E78="-","-",IF(D78=E78,1,IF(D78=0,120%,E78/D78)))</f>
        <v>1</v>
      </c>
      <c r="G78" s="29" t="s">
        <v>4</v>
      </c>
      <c r="H78" s="31">
        <f>L78</f>
        <v>2</v>
      </c>
      <c r="I78" s="31">
        <f>IF(F78="-","-",IF(G78="прямая",IF(F78&gt;120%,J78,IF(F78&lt;80%,N78,L78)),IF(F78&lt;80%,J78,IF(F78&gt;120%,N78,L78))))</f>
        <v>2</v>
      </c>
      <c r="J78" s="29">
        <v>1</v>
      </c>
      <c r="K78" s="29" t="str">
        <f t="shared" si="6"/>
        <v>гр.4&gt;120%</v>
      </c>
      <c r="L78" s="29">
        <v>2</v>
      </c>
      <c r="M78" s="29" t="s">
        <v>50</v>
      </c>
      <c r="N78" s="29">
        <v>3</v>
      </c>
      <c r="O78" s="29" t="str">
        <f t="shared" si="7"/>
        <v>гр.4&lt;80%</v>
      </c>
    </row>
    <row r="79" spans="2:15" s="19" customFormat="1" x14ac:dyDescent="0.2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2.0333333333333332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 x14ac:dyDescent="0.2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0.90416666666666667</v>
      </c>
      <c r="J80" s="37"/>
      <c r="K80" s="37"/>
      <c r="L80" s="37"/>
      <c r="M80" s="37"/>
      <c r="N80" s="37"/>
      <c r="O80" s="38"/>
    </row>
    <row r="82" spans="1:4" ht="19.5" x14ac:dyDescent="0.25">
      <c r="B82" s="10" t="s">
        <v>145</v>
      </c>
    </row>
    <row r="83" spans="1:4" ht="32.25" customHeight="1" x14ac:dyDescent="0.2">
      <c r="B83" s="11" t="s">
        <v>53</v>
      </c>
      <c r="C83" s="11" t="s">
        <v>133</v>
      </c>
      <c r="D83" s="11" t="s">
        <v>134</v>
      </c>
    </row>
    <row r="84" spans="1:4" ht="20.25" customHeight="1" x14ac:dyDescent="0.2">
      <c r="B84" s="36" t="s">
        <v>122</v>
      </c>
      <c r="C84" s="11" t="s">
        <v>121</v>
      </c>
      <c r="D84" s="11" t="s">
        <v>121</v>
      </c>
    </row>
    <row r="85" spans="1:4" ht="51" x14ac:dyDescent="0.2">
      <c r="A85" s="46"/>
      <c r="B85" s="47" t="s">
        <v>123</v>
      </c>
      <c r="C85" s="5">
        <v>62</v>
      </c>
      <c r="D85" s="5">
        <v>59</v>
      </c>
    </row>
    <row r="86" spans="1:4" ht="81" customHeight="1" x14ac:dyDescent="0.2">
      <c r="A86" s="46"/>
      <c r="B86" s="47" t="s">
        <v>142</v>
      </c>
      <c r="C86" s="5">
        <v>0</v>
      </c>
      <c r="D86" s="5">
        <v>0</v>
      </c>
    </row>
    <row r="87" spans="1:4" ht="25.5" x14ac:dyDescent="0.2">
      <c r="A87" s="46"/>
      <c r="B87" s="36" t="s">
        <v>126</v>
      </c>
      <c r="C87" s="48">
        <f>C85/MAX(1,(C85-C86))</f>
        <v>1</v>
      </c>
      <c r="D87" s="48">
        <f>D85/MAX(1,(D85-D86))</f>
        <v>1</v>
      </c>
    </row>
    <row r="88" spans="1:4" ht="17.25" customHeight="1" x14ac:dyDescent="0.2">
      <c r="B88" s="36" t="s">
        <v>124</v>
      </c>
      <c r="C88" s="15"/>
      <c r="D88" s="15"/>
    </row>
    <row r="89" spans="1:4" ht="38.25" x14ac:dyDescent="0.2">
      <c r="A89" s="46"/>
      <c r="B89" s="47" t="s">
        <v>125</v>
      </c>
      <c r="C89" s="5">
        <v>31</v>
      </c>
      <c r="D89" s="5">
        <v>37</v>
      </c>
    </row>
    <row r="90" spans="1:4" ht="76.5" x14ac:dyDescent="0.2">
      <c r="A90" s="46"/>
      <c r="B90" s="49" t="s">
        <v>156</v>
      </c>
      <c r="C90" s="5">
        <v>0</v>
      </c>
      <c r="D90" s="5">
        <v>0</v>
      </c>
    </row>
    <row r="91" spans="1:4" ht="25.5" x14ac:dyDescent="0.2">
      <c r="A91" s="46"/>
      <c r="B91" s="36" t="s">
        <v>127</v>
      </c>
      <c r="C91" s="48">
        <f>C89/MAX(1,(C89-C90))</f>
        <v>1</v>
      </c>
      <c r="D91" s="48">
        <f>D89/MAX(1,(D89-D90))</f>
        <v>1</v>
      </c>
    </row>
    <row r="92" spans="1:4" x14ac:dyDescent="0.2">
      <c r="B92" s="36" t="s">
        <v>128</v>
      </c>
      <c r="C92" s="15"/>
      <c r="D92" s="15"/>
    </row>
    <row r="93" spans="1:4" ht="51" x14ac:dyDescent="0.2">
      <c r="A93" s="46"/>
      <c r="B93" s="47" t="s">
        <v>129</v>
      </c>
      <c r="C93" s="5">
        <v>0</v>
      </c>
      <c r="D93" s="5">
        <v>0</v>
      </c>
    </row>
    <row r="94" spans="1:4" ht="25.5" x14ac:dyDescent="0.2">
      <c r="A94" s="46"/>
      <c r="B94" s="47" t="s">
        <v>130</v>
      </c>
      <c r="C94" s="5">
        <v>62</v>
      </c>
      <c r="D94" s="5">
        <v>65</v>
      </c>
    </row>
    <row r="95" spans="1:4" ht="25.5" x14ac:dyDescent="0.2">
      <c r="A95" s="46"/>
      <c r="B95" s="36" t="s">
        <v>131</v>
      </c>
      <c r="C95" s="48">
        <f>C94/MAX(1,(C94-C93))</f>
        <v>1</v>
      </c>
      <c r="D95" s="48">
        <f>D94/MAX(1,(D94-D93))</f>
        <v>1</v>
      </c>
    </row>
    <row r="96" spans="1:4" ht="15" x14ac:dyDescent="0.2">
      <c r="B96" s="50" t="s">
        <v>132</v>
      </c>
      <c r="C96" s="48">
        <f>IF((C87*0.4+C91*0.4+C95*0.2)=0,0,IF((C87*0.4+C91*0.4+C95*0.2)&lt;1,1,(C87*0.4+C91*0.4+C95*0.2)))</f>
        <v>1</v>
      </c>
      <c r="D96" s="48">
        <f>IF((D87*0.4+D91*0.4+D95*0.2)=0,0,IF((D87*0.4+D91*0.4+D95*0.2)&lt;1,1,(D87*0.4+D91*0.4+D95*0.2)))</f>
        <v>1</v>
      </c>
    </row>
    <row r="97" spans="2:9" ht="15" x14ac:dyDescent="0.2">
      <c r="B97" s="51"/>
      <c r="C97" s="52">
        <f>C87*0.4+C91*0.4+C95*0.2</f>
        <v>1</v>
      </c>
      <c r="D97" s="53">
        <f>D87*0.4+D91*0.4+D95*0.2</f>
        <v>1</v>
      </c>
    </row>
    <row r="98" spans="2:9" ht="15" x14ac:dyDescent="0.2">
      <c r="B98" s="51"/>
    </row>
    <row r="99" spans="2:9" ht="19.5" x14ac:dyDescent="0.25">
      <c r="B99" s="10" t="s">
        <v>93</v>
      </c>
    </row>
    <row r="100" spans="2:9" ht="54.75" customHeight="1" x14ac:dyDescent="0.2">
      <c r="B100" s="82" t="s">
        <v>53</v>
      </c>
      <c r="C100" s="84" t="s">
        <v>52</v>
      </c>
      <c r="D100" s="86" t="s">
        <v>87</v>
      </c>
      <c r="E100" s="87"/>
      <c r="F100" s="82" t="s">
        <v>88</v>
      </c>
      <c r="G100" s="82" t="s">
        <v>89</v>
      </c>
      <c r="H100" s="82" t="s">
        <v>155</v>
      </c>
      <c r="I100" s="82" t="s">
        <v>90</v>
      </c>
    </row>
    <row r="101" spans="2:9" ht="30.75" customHeight="1" x14ac:dyDescent="0.2">
      <c r="B101" s="82"/>
      <c r="C101" s="85"/>
      <c r="D101" s="11" t="s">
        <v>36</v>
      </c>
      <c r="E101" s="11" t="s">
        <v>35</v>
      </c>
      <c r="F101" s="82"/>
      <c r="G101" s="82"/>
      <c r="H101" s="82"/>
      <c r="I101" s="82"/>
    </row>
    <row r="102" spans="2:9" ht="25.5" x14ac:dyDescent="0.2">
      <c r="B102" s="54" t="s">
        <v>63</v>
      </c>
      <c r="C102" s="14" t="s">
        <v>2</v>
      </c>
      <c r="D102" s="55">
        <f>D9</f>
        <v>1.8854748603351956E-2</v>
      </c>
      <c r="E102" s="55">
        <f>E9</f>
        <v>7.2057811424638685E-3</v>
      </c>
      <c r="F102" s="43">
        <f>IF(C125=B158,C118,IF(C125=B159,C119,IF(C125=B160,C121,C122)))</f>
        <v>0.3</v>
      </c>
      <c r="G102" s="56" t="str">
        <f>IF(E102&lt;=D102*(1-F102),"достигнуто с улучшением",IF(E102&lt;=D102*(1+F102),"достигнуто","не достигнуто"))</f>
        <v>достигнуто с улучшением</v>
      </c>
      <c r="H102" s="7" t="s">
        <v>106</v>
      </c>
      <c r="I102" s="57">
        <f>IF(H102="-",-1,IF(G102="достигнуто",0,IF(G102="не достигнуто",-1,1)))</f>
        <v>1</v>
      </c>
    </row>
    <row r="103" spans="2:9" ht="25.5" x14ac:dyDescent="0.2">
      <c r="B103" s="54" t="s">
        <v>70</v>
      </c>
      <c r="C103" s="14" t="s">
        <v>2</v>
      </c>
      <c r="D103" s="55">
        <f>D18</f>
        <v>0</v>
      </c>
      <c r="E103" s="55">
        <f>E18</f>
        <v>0</v>
      </c>
      <c r="F103" s="7">
        <f>D114</f>
        <v>0.15</v>
      </c>
      <c r="G103" s="56" t="str">
        <f>IF(E103&lt;=D103*(1-F103),"достигнуто с улучшением",IF(E103&lt;=D103*(1+F103),"достигнуто","не достигнуто"))</f>
        <v>достигнуто с улучшением</v>
      </c>
      <c r="H103" s="7" t="s">
        <v>106</v>
      </c>
      <c r="I103" s="57">
        <f>IF(H103="-",-1,IF(G103="достигнуто",0,IF(G103="не достигнуто",-1,1)))</f>
        <v>1</v>
      </c>
    </row>
    <row r="104" spans="2:9" x14ac:dyDescent="0.2">
      <c r="B104" s="54" t="s">
        <v>143</v>
      </c>
      <c r="C104" s="14" t="s">
        <v>2</v>
      </c>
      <c r="D104" s="55">
        <f>H80</f>
        <v>0.89749999999999996</v>
      </c>
      <c r="E104" s="55">
        <f>I80</f>
        <v>0.90416666666666667</v>
      </c>
      <c r="F104" s="43">
        <f>$F$102</f>
        <v>0.3</v>
      </c>
      <c r="G104" s="56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7">
        <f>IF(H104="-",-1,IF(G104="достигнуто",0,IF(G104="не достигнуто",-1,1)))</f>
        <v>0</v>
      </c>
    </row>
    <row r="105" spans="2:9" x14ac:dyDescent="0.2">
      <c r="B105" s="54" t="s">
        <v>154</v>
      </c>
      <c r="C105" s="14" t="s">
        <v>2</v>
      </c>
      <c r="D105" s="55">
        <f>C96</f>
        <v>1</v>
      </c>
      <c r="E105" s="55">
        <f>D96</f>
        <v>1</v>
      </c>
      <c r="F105" s="43">
        <f>$F$102</f>
        <v>0.3</v>
      </c>
      <c r="G105" s="56" t="str">
        <f>IF(E105&lt;=D105*(1-F105),"достигнуто с улучшением",IF(E105&lt;=D105*(1+F105),"достигнуто","не достигнуто"))</f>
        <v>достигнуто</v>
      </c>
      <c r="H105" s="7" t="s">
        <v>106</v>
      </c>
      <c r="I105" s="57">
        <f>IF(H105="-",-1,IF(G105="достигнуто",0,IF(G105="не достигнуто",-1,1)))</f>
        <v>0</v>
      </c>
    </row>
    <row r="106" spans="2:9" x14ac:dyDescent="0.2">
      <c r="B106" s="58"/>
      <c r="C106" s="59"/>
      <c r="D106" s="60"/>
      <c r="E106" s="60"/>
      <c r="F106" s="61"/>
      <c r="G106" s="62"/>
      <c r="H106" s="61"/>
      <c r="I106" s="63"/>
    </row>
    <row r="107" spans="2:9" x14ac:dyDescent="0.2">
      <c r="B107" s="64" t="s">
        <v>91</v>
      </c>
    </row>
    <row r="108" spans="2:9" x14ac:dyDescent="0.2">
      <c r="B108" s="65" t="s">
        <v>73</v>
      </c>
      <c r="C108" s="66">
        <f>I102*C130+I103*D130</f>
        <v>1</v>
      </c>
    </row>
    <row r="109" spans="2:9" x14ac:dyDescent="0.2">
      <c r="B109" s="54" t="s">
        <v>85</v>
      </c>
      <c r="C109" s="31">
        <f>I102*C131+I104*E131+I105*D131</f>
        <v>0.65</v>
      </c>
    </row>
    <row r="111" spans="2:9" x14ac:dyDescent="0.2">
      <c r="B111" s="64" t="s">
        <v>92</v>
      </c>
    </row>
    <row r="112" spans="2:9" ht="25.5" x14ac:dyDescent="0.2">
      <c r="B112" s="11" t="s">
        <v>81</v>
      </c>
      <c r="C112" s="11" t="s">
        <v>79</v>
      </c>
      <c r="D112" s="11" t="s">
        <v>80</v>
      </c>
    </row>
    <row r="113" spans="2:4" x14ac:dyDescent="0.2">
      <c r="B113" s="16" t="s">
        <v>73</v>
      </c>
      <c r="C113" s="67"/>
      <c r="D113" s="67"/>
    </row>
    <row r="114" spans="2:4" x14ac:dyDescent="0.2">
      <c r="B114" s="68" t="s">
        <v>74</v>
      </c>
      <c r="C114" s="69">
        <v>0.25</v>
      </c>
      <c r="D114" s="93">
        <v>0.15</v>
      </c>
    </row>
    <row r="115" spans="2:4" x14ac:dyDescent="0.2">
      <c r="B115" s="68" t="s">
        <v>75</v>
      </c>
      <c r="C115" s="69">
        <v>0.2</v>
      </c>
      <c r="D115" s="94"/>
    </row>
    <row r="116" spans="2:4" ht="25.5" x14ac:dyDescent="0.2">
      <c r="B116" s="68" t="s">
        <v>76</v>
      </c>
      <c r="C116" s="70" t="s">
        <v>82</v>
      </c>
      <c r="D116" s="95"/>
    </row>
    <row r="117" spans="2:4" x14ac:dyDescent="0.2">
      <c r="B117" s="98" t="s">
        <v>71</v>
      </c>
      <c r="C117" s="99"/>
      <c r="D117" s="100"/>
    </row>
    <row r="118" spans="2:4" x14ac:dyDescent="0.2">
      <c r="B118" s="68" t="s">
        <v>77</v>
      </c>
      <c r="C118" s="91">
        <v>0.3</v>
      </c>
      <c r="D118" s="92"/>
    </row>
    <row r="119" spans="2:4" x14ac:dyDescent="0.2">
      <c r="B119" s="68" t="s">
        <v>76</v>
      </c>
      <c r="C119" s="91">
        <v>0.25</v>
      </c>
      <c r="D119" s="92"/>
    </row>
    <row r="120" spans="2:4" x14ac:dyDescent="0.2">
      <c r="B120" s="98" t="s">
        <v>72</v>
      </c>
      <c r="C120" s="99"/>
      <c r="D120" s="100"/>
    </row>
    <row r="121" spans="2:4" x14ac:dyDescent="0.2">
      <c r="B121" s="68" t="s">
        <v>77</v>
      </c>
      <c r="C121" s="91">
        <v>0.35</v>
      </c>
      <c r="D121" s="92"/>
    </row>
    <row r="122" spans="2:4" x14ac:dyDescent="0.2">
      <c r="B122" s="68" t="s">
        <v>78</v>
      </c>
      <c r="C122" s="91">
        <v>0.3</v>
      </c>
      <c r="D122" s="92"/>
    </row>
    <row r="123" spans="2:4" x14ac:dyDescent="0.2">
      <c r="B123" s="68" t="s">
        <v>76</v>
      </c>
      <c r="C123" s="96" t="s">
        <v>83</v>
      </c>
      <c r="D123" s="97"/>
    </row>
    <row r="124" spans="2:4" s="71" customFormat="1" x14ac:dyDescent="0.2"/>
    <row r="125" spans="2:4" ht="26.25" customHeight="1" x14ac:dyDescent="0.2">
      <c r="B125" s="68" t="s">
        <v>147</v>
      </c>
      <c r="C125" s="89" t="s">
        <v>148</v>
      </c>
      <c r="D125" s="90"/>
    </row>
    <row r="126" spans="2:4" x14ac:dyDescent="0.2">
      <c r="B126" s="72"/>
    </row>
    <row r="128" spans="2:4" x14ac:dyDescent="0.2">
      <c r="B128" s="64" t="s">
        <v>105</v>
      </c>
    </row>
    <row r="129" spans="2:5" ht="25.5" x14ac:dyDescent="0.2">
      <c r="B129" s="11" t="s">
        <v>86</v>
      </c>
      <c r="C129" s="11" t="s">
        <v>84</v>
      </c>
      <c r="D129" s="82" t="s">
        <v>146</v>
      </c>
      <c r="E129" s="82"/>
    </row>
    <row r="130" spans="2:5" x14ac:dyDescent="0.2">
      <c r="B130" s="54" t="s">
        <v>73</v>
      </c>
      <c r="C130" s="73">
        <v>0.75</v>
      </c>
      <c r="D130" s="73">
        <f>1-C130</f>
        <v>0.25</v>
      </c>
      <c r="E130" s="74">
        <v>0</v>
      </c>
    </row>
    <row r="131" spans="2:5" x14ac:dyDescent="0.2">
      <c r="B131" s="54" t="s">
        <v>85</v>
      </c>
      <c r="C131" s="73">
        <v>0.65</v>
      </c>
      <c r="D131" s="73">
        <v>0.25</v>
      </c>
      <c r="E131" s="75">
        <v>0.1</v>
      </c>
    </row>
    <row r="133" spans="2:5" ht="19.5" x14ac:dyDescent="0.25">
      <c r="B133" s="10" t="s">
        <v>94</v>
      </c>
    </row>
    <row r="136" spans="2:5" x14ac:dyDescent="0.2">
      <c r="B136" s="19" t="s">
        <v>95</v>
      </c>
    </row>
    <row r="137" spans="2:5" x14ac:dyDescent="0.2">
      <c r="B137" s="15" t="s">
        <v>98</v>
      </c>
      <c r="C137" s="76">
        <f>C108*$C$139</f>
        <v>0.02</v>
      </c>
    </row>
    <row r="138" spans="2:5" x14ac:dyDescent="0.2">
      <c r="B138" s="15" t="s">
        <v>99</v>
      </c>
      <c r="C138" s="76">
        <f>C109*$C$139</f>
        <v>1.3000000000000001E-2</v>
      </c>
    </row>
    <row r="139" spans="2:5" ht="25.5" x14ac:dyDescent="0.2">
      <c r="B139" s="47" t="s">
        <v>153</v>
      </c>
      <c r="C139" s="77">
        <f>C145</f>
        <v>0.02</v>
      </c>
    </row>
    <row r="140" spans="2:5" x14ac:dyDescent="0.2">
      <c r="B140" s="46"/>
      <c r="C140" s="46"/>
      <c r="D140" s="46"/>
    </row>
    <row r="142" spans="2:5" x14ac:dyDescent="0.2">
      <c r="B142" s="64" t="s">
        <v>100</v>
      </c>
    </row>
    <row r="143" spans="2:5" x14ac:dyDescent="0.2">
      <c r="B143" s="78" t="s">
        <v>96</v>
      </c>
      <c r="C143" s="77">
        <v>5.0000000000000001E-3</v>
      </c>
    </row>
    <row r="144" spans="2:5" x14ac:dyDescent="0.2">
      <c r="B144" s="78" t="s">
        <v>97</v>
      </c>
      <c r="C144" s="77">
        <v>0.01</v>
      </c>
    </row>
    <row r="145" spans="2:7" x14ac:dyDescent="0.2">
      <c r="B145" s="78" t="s">
        <v>104</v>
      </c>
      <c r="C145" s="77">
        <v>0.02</v>
      </c>
    </row>
    <row r="146" spans="2:7" x14ac:dyDescent="0.2">
      <c r="B146" s="79"/>
      <c r="C146" s="80"/>
    </row>
    <row r="147" spans="2:7" x14ac:dyDescent="0.2">
      <c r="B147" s="19" t="s">
        <v>101</v>
      </c>
      <c r="C147" s="80"/>
    </row>
    <row r="148" spans="2:7" x14ac:dyDescent="0.2">
      <c r="B148" s="68" t="s">
        <v>102</v>
      </c>
      <c r="C148" s="77">
        <v>-0.03</v>
      </c>
    </row>
    <row r="149" spans="2:7" ht="38.25" x14ac:dyDescent="0.2">
      <c r="B149" s="68" t="s">
        <v>103</v>
      </c>
      <c r="C149" s="15"/>
    </row>
    <row r="150" spans="2:7" x14ac:dyDescent="0.2">
      <c r="B150" s="78" t="s">
        <v>96</v>
      </c>
      <c r="C150" s="77">
        <v>0.2</v>
      </c>
    </row>
    <row r="151" spans="2:7" x14ac:dyDescent="0.2">
      <c r="B151" s="78" t="s">
        <v>97</v>
      </c>
      <c r="C151" s="77">
        <v>0.15</v>
      </c>
    </row>
    <row r="152" spans="2:7" x14ac:dyDescent="0.2">
      <c r="B152" s="78" t="s">
        <v>104</v>
      </c>
      <c r="C152" s="77">
        <v>0.1</v>
      </c>
    </row>
    <row r="153" spans="2:7" x14ac:dyDescent="0.2">
      <c r="B153" s="88" t="s">
        <v>152</v>
      </c>
      <c r="C153" s="88"/>
      <c r="D153" s="88"/>
      <c r="E153" s="88"/>
      <c r="F153" s="88"/>
      <c r="G153" s="88"/>
    </row>
    <row r="158" spans="2:7" s="9" customFormat="1" hidden="1" x14ac:dyDescent="0.2">
      <c r="B158" s="6" t="s">
        <v>148</v>
      </c>
    </row>
    <row r="159" spans="2:7" s="9" customFormat="1" hidden="1" x14ac:dyDescent="0.2">
      <c r="B159" s="6" t="s">
        <v>149</v>
      </c>
    </row>
    <row r="160" spans="2:7" s="9" customFormat="1" hidden="1" x14ac:dyDescent="0.2">
      <c r="B160" s="6" t="s">
        <v>150</v>
      </c>
    </row>
    <row r="161" spans="2:5" s="9" customFormat="1" ht="17.25" customHeight="1" x14ac:dyDescent="0.2">
      <c r="B161" s="6" t="s">
        <v>151</v>
      </c>
    </row>
    <row r="165" spans="2:5" x14ac:dyDescent="0.2">
      <c r="E165" s="81"/>
    </row>
  </sheetData>
  <sheetProtection password="FA9C" sheet="1" objects="1" scenarios="1" formatColumns="0" formatRows="0"/>
  <mergeCells count="35">
    <mergeCell ref="C12:C13"/>
    <mergeCell ref="D12:E12"/>
    <mergeCell ref="B1:E1"/>
    <mergeCell ref="B2:E2"/>
    <mergeCell ref="B4:B5"/>
    <mergeCell ref="B12:B13"/>
    <mergeCell ref="D4:E4"/>
    <mergeCell ref="C4:C5"/>
    <mergeCell ref="B153:G153"/>
    <mergeCell ref="C21:C22"/>
    <mergeCell ref="C100:C101"/>
    <mergeCell ref="C125:D125"/>
    <mergeCell ref="C121:D121"/>
    <mergeCell ref="C122:D122"/>
    <mergeCell ref="D114:D116"/>
    <mergeCell ref="D129:E129"/>
    <mergeCell ref="C119:D119"/>
    <mergeCell ref="C123:D123"/>
    <mergeCell ref="B120:D120"/>
    <mergeCell ref="C118:D118"/>
    <mergeCell ref="B117:D117"/>
    <mergeCell ref="B100:B101"/>
    <mergeCell ref="B21:B22"/>
    <mergeCell ref="D21:E21"/>
    <mergeCell ref="J21:O21"/>
    <mergeCell ref="J23:O23"/>
    <mergeCell ref="I21:I22"/>
    <mergeCell ref="D100:E100"/>
    <mergeCell ref="H21:H22"/>
    <mergeCell ref="F21:F22"/>
    <mergeCell ref="G21:G22"/>
    <mergeCell ref="H100:H101"/>
    <mergeCell ref="G100:G101"/>
    <mergeCell ref="F100:F101"/>
    <mergeCell ref="I100:I101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53" right="0.32" top="0.34" bottom="0.34" header="0.51181102362204722" footer="0.28999999999999998"/>
  <pageSetup paperSize="9" scale="42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Michael</cp:lastModifiedBy>
  <cp:lastPrinted>2016-03-22T10:53:35Z</cp:lastPrinted>
  <dcterms:created xsi:type="dcterms:W3CDTF">2011-02-17T16:41:43Z</dcterms:created>
  <dcterms:modified xsi:type="dcterms:W3CDTF">2016-03-31T03:48:35Z</dcterms:modified>
</cp:coreProperties>
</file>